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y\Desktop\"/>
    </mc:Choice>
  </mc:AlternateContent>
  <bookViews>
    <workbookView xWindow="0" yWindow="0" windowWidth="20490" windowHeight="7755"/>
  </bookViews>
  <sheets>
    <sheet name="Concours Score Tally Sheet" sheetId="1" r:id="rId1"/>
    <sheet name="Sheet2" sheetId="2" r:id="rId2"/>
    <sheet name="Sheet3" sheetId="3" r:id="rId3"/>
  </sheets>
  <definedNames>
    <definedName name="_xlnm._FilterDatabase" localSheetId="0" hidden="1">'Concours Score Tally Sheet'!$A$3:$E$15</definedName>
    <definedName name="_xlnm._FilterDatabase" localSheetId="2" hidden="1">Sheet3!$A$1:$D$20</definedName>
    <definedName name="GTOTAL">'Concours Score Tally Sheet'!$P$4:$P$15</definedName>
    <definedName name="NATOTAL">'Concours Score Tally Sheet'!$Q$4:$Q$15</definedName>
    <definedName name="NBTOTAL">'Concours Score Tally Sheet'!$R$4:$R$15</definedName>
    <definedName name="NCTOTAL">'Concours Score Tally Sheet'!$S$4:$S$15</definedName>
    <definedName name="NDTOTAL">'Concours Score Tally Sheet'!#REF!</definedName>
  </definedNames>
  <calcPr calcId="152511"/>
</workbook>
</file>

<file path=xl/calcChain.xml><?xml version="1.0" encoding="utf-8"?>
<calcChain xmlns="http://schemas.openxmlformats.org/spreadsheetml/2006/main">
  <c r="O9" i="1" l="1"/>
  <c r="N9" i="1"/>
  <c r="M9" i="1"/>
  <c r="E9" i="1"/>
  <c r="S9" i="1" s="1"/>
  <c r="Q9" i="1" l="1"/>
  <c r="P9" i="1"/>
  <c r="R9" i="1" s="1"/>
  <c r="M5" i="1"/>
  <c r="M6" i="1"/>
  <c r="M7" i="1"/>
  <c r="M8" i="1"/>
  <c r="M10" i="1"/>
  <c r="M11" i="1"/>
  <c r="M12" i="1"/>
  <c r="M13" i="1"/>
  <c r="M14" i="1"/>
  <c r="M15" i="1"/>
  <c r="M4" i="1"/>
  <c r="E11" i="1"/>
  <c r="E10" i="1"/>
  <c r="E8" i="1"/>
  <c r="E7" i="1"/>
  <c r="E6" i="1"/>
  <c r="E5" i="1"/>
  <c r="E4" i="1"/>
  <c r="O11" i="1" l="1"/>
  <c r="O12" i="1"/>
  <c r="O13" i="1"/>
  <c r="O14" i="1"/>
  <c r="O15" i="1"/>
  <c r="N4" i="1"/>
  <c r="N6" i="1"/>
  <c r="N7" i="1"/>
  <c r="N8" i="1"/>
  <c r="N10" i="1"/>
  <c r="N11" i="1"/>
  <c r="N12" i="1"/>
  <c r="N13" i="1"/>
  <c r="N14" i="1"/>
  <c r="N15" i="1"/>
  <c r="N5" i="1"/>
  <c r="E13" i="1"/>
  <c r="Q13" i="1" s="1"/>
  <c r="E14" i="1"/>
  <c r="E15" i="1"/>
  <c r="Q15" i="1" s="1"/>
  <c r="S6" i="1"/>
  <c r="S7" i="1"/>
  <c r="E12" i="1"/>
  <c r="S12" i="1" s="1"/>
  <c r="L19" i="1"/>
  <c r="K19" i="1"/>
  <c r="J19" i="1"/>
  <c r="I19" i="1"/>
  <c r="H19" i="1"/>
  <c r="G19" i="1"/>
  <c r="F19" i="1"/>
  <c r="L18" i="1"/>
  <c r="K18" i="1"/>
  <c r="J18" i="1"/>
  <c r="I18" i="1"/>
  <c r="H18" i="1"/>
  <c r="G18" i="1"/>
  <c r="F18" i="1"/>
  <c r="L17" i="1"/>
  <c r="K17" i="1"/>
  <c r="J17" i="1"/>
  <c r="I17" i="1"/>
  <c r="H17" i="1"/>
  <c r="G17" i="1"/>
  <c r="F17" i="1"/>
  <c r="O10" i="1"/>
  <c r="O8" i="1"/>
  <c r="O7" i="1"/>
  <c r="O6" i="1"/>
  <c r="O5" i="1"/>
  <c r="O4" i="1"/>
  <c r="M1" i="1"/>
  <c r="P13" i="1" l="1"/>
  <c r="S13" i="1" s="1"/>
  <c r="P15" i="1"/>
  <c r="S15" i="1" s="1"/>
  <c r="P14" i="1"/>
  <c r="S14" i="1" s="1"/>
  <c r="R14" i="1"/>
  <c r="Q14" i="1"/>
  <c r="R13" i="1"/>
  <c r="M19" i="1"/>
  <c r="R15" i="1"/>
  <c r="Q10" i="1"/>
  <c r="M18" i="1"/>
  <c r="N17" i="1"/>
  <c r="M17" i="1"/>
  <c r="R6" i="1"/>
  <c r="S4" i="1"/>
  <c r="P8" i="1"/>
  <c r="Q8" i="1" s="1"/>
  <c r="P7" i="1"/>
  <c r="R7" i="1" s="1"/>
  <c r="P12" i="1"/>
  <c r="R12" i="1" s="1"/>
  <c r="Q11" i="1"/>
  <c r="O17" i="1"/>
  <c r="N19" i="1"/>
  <c r="N18" i="1"/>
  <c r="O19" i="1"/>
  <c r="O18" i="1"/>
  <c r="P5" i="1"/>
  <c r="P11" i="1"/>
  <c r="R11" i="1" s="1"/>
  <c r="P10" i="1"/>
  <c r="R10" i="1" s="1"/>
  <c r="P6" i="1"/>
  <c r="P4" i="1"/>
  <c r="Q4" i="1" l="1"/>
  <c r="T9" i="1"/>
  <c r="Q5" i="1"/>
  <c r="R8" i="1"/>
  <c r="S11" i="1"/>
  <c r="T11" i="1"/>
  <c r="Q7" i="1"/>
  <c r="T7" i="1"/>
  <c r="Q6" i="1"/>
  <c r="T6" i="1"/>
  <c r="S10" i="1"/>
  <c r="T10" i="1"/>
  <c r="T14" i="1"/>
  <c r="T13" i="1"/>
  <c r="Q12" i="1"/>
  <c r="T12" i="1"/>
  <c r="S8" i="1"/>
  <c r="T8" i="1"/>
  <c r="T15" i="1"/>
  <c r="R5" i="1"/>
  <c r="T5" i="1"/>
  <c r="S5" i="1"/>
  <c r="R4" i="1"/>
  <c r="P18" i="1"/>
  <c r="P19" i="1"/>
  <c r="P17" i="1"/>
  <c r="T4" i="1"/>
  <c r="W9" i="1" l="1"/>
  <c r="U9" i="1"/>
  <c r="V9" i="1"/>
  <c r="V13" i="1"/>
  <c r="U12" i="1"/>
  <c r="W11" i="1"/>
  <c r="W13" i="1"/>
  <c r="V5" i="1"/>
  <c r="W14" i="1"/>
  <c r="U5" i="1"/>
  <c r="V7" i="1"/>
  <c r="W5" i="1"/>
  <c r="W8" i="1"/>
  <c r="W10" i="1"/>
  <c r="U6" i="1"/>
  <c r="V8" i="1"/>
  <c r="W6" i="1"/>
  <c r="W7" i="1"/>
  <c r="U11" i="1"/>
  <c r="U13" i="1"/>
  <c r="U15" i="1"/>
  <c r="U10" i="1"/>
  <c r="W15" i="1"/>
  <c r="W4" i="1"/>
  <c r="V6" i="1"/>
  <c r="U4" i="1"/>
  <c r="V12" i="1"/>
  <c r="V4" i="1"/>
  <c r="V10" i="1"/>
  <c r="V15" i="1"/>
  <c r="V14" i="1"/>
  <c r="W12" i="1"/>
  <c r="U7" i="1"/>
  <c r="U14" i="1"/>
  <c r="U8" i="1"/>
  <c r="V11" i="1"/>
</calcChain>
</file>

<file path=xl/comments1.xml><?xml version="1.0" encoding="utf-8"?>
<comments xmlns="http://schemas.openxmlformats.org/spreadsheetml/2006/main">
  <authors>
    <author>Guy Coles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Guy Coles:</t>
        </r>
        <r>
          <rPr>
            <sz val="9"/>
            <color indexed="81"/>
            <rFont val="Tahoma"/>
            <family val="2"/>
          </rPr>
          <t xml:space="preserve">
Need to be confirmed from judging sheet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Guy Coles:</t>
        </r>
        <r>
          <rPr>
            <sz val="9"/>
            <color indexed="81"/>
            <rFont val="Tahoma"/>
            <family val="2"/>
          </rPr>
          <t xml:space="preserve">
Needs to be confirmed from judging sheet
</t>
        </r>
      </text>
    </comment>
  </commentList>
</comments>
</file>

<file path=xl/comments2.xml><?xml version="1.0" encoding="utf-8"?>
<comments xmlns="http://schemas.openxmlformats.org/spreadsheetml/2006/main">
  <authors>
    <author>Guy Coles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Guy Coles:</t>
        </r>
        <r>
          <rPr>
            <sz val="9"/>
            <color indexed="81"/>
            <rFont val="Tahoma"/>
            <family val="2"/>
          </rPr>
          <t xml:space="preserve">
Need to be confirmed from judging sheet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Guy Coles:</t>
        </r>
        <r>
          <rPr>
            <sz val="9"/>
            <color indexed="81"/>
            <rFont val="Tahoma"/>
            <family val="2"/>
          </rPr>
          <t xml:space="preserve">
Needs to be confirmed from judging sheet
</t>
        </r>
      </text>
    </comment>
  </commentList>
</comments>
</file>

<file path=xl/sharedStrings.xml><?xml version="1.0" encoding="utf-8"?>
<sst xmlns="http://schemas.openxmlformats.org/spreadsheetml/2006/main" count="108" uniqueCount="81">
  <si>
    <t>Concours d'Elegance</t>
  </si>
  <si>
    <t>Maximum Score:</t>
  </si>
  <si>
    <t>Class</t>
  </si>
  <si>
    <t>Section 1</t>
  </si>
  <si>
    <t>Section 2</t>
  </si>
  <si>
    <t>Section 3</t>
  </si>
  <si>
    <t>Section 4</t>
  </si>
  <si>
    <t>Section 5</t>
  </si>
  <si>
    <t>Section 6</t>
  </si>
  <si>
    <t>Section 7</t>
  </si>
  <si>
    <t>Name</t>
  </si>
  <si>
    <t>KM's</t>
  </si>
  <si>
    <t>Year</t>
  </si>
  <si>
    <t>NA</t>
  </si>
  <si>
    <t>NB</t>
  </si>
  <si>
    <t>NC</t>
  </si>
  <si>
    <t>Originality</t>
  </si>
  <si>
    <t>Exterior Paint and Panels</t>
  </si>
  <si>
    <t>Exterioir Soft Top</t>
  </si>
  <si>
    <t>Engine Bay</t>
  </si>
  <si>
    <t>Wheels and Tyres</t>
  </si>
  <si>
    <t>Interior</t>
  </si>
  <si>
    <t>Boot and Spare Wheel</t>
  </si>
  <si>
    <t>total</t>
  </si>
  <si>
    <t>Age Allowance</t>
  </si>
  <si>
    <t>Distance Allowance</t>
  </si>
  <si>
    <t>GRAND TOTAL</t>
  </si>
  <si>
    <t>Overall Ranking</t>
  </si>
  <si>
    <t>NA Ranking</t>
  </si>
  <si>
    <t>NB Raking</t>
  </si>
  <si>
    <t>NC Ranking</t>
  </si>
  <si>
    <t>Start</t>
  </si>
  <si>
    <t>End</t>
  </si>
  <si>
    <t>Model</t>
  </si>
  <si>
    <t>ND</t>
  </si>
  <si>
    <t>&lt;Do Not Alter these Cells</t>
  </si>
  <si>
    <t>Rego #</t>
  </si>
  <si>
    <t xml:space="preserve"> Insert Current Year in Cell A2</t>
  </si>
  <si>
    <t>David Sharp</t>
  </si>
  <si>
    <t>ASA74Y</t>
  </si>
  <si>
    <t>Greg Jones</t>
  </si>
  <si>
    <t>MX55NB</t>
  </si>
  <si>
    <t>Craig Morrison</t>
  </si>
  <si>
    <t>CMX5</t>
  </si>
  <si>
    <t>Dianne Byers</t>
  </si>
  <si>
    <t>DII 11S</t>
  </si>
  <si>
    <t>Joe Kovacic</t>
  </si>
  <si>
    <t>BDB21J</t>
  </si>
  <si>
    <t>Luke Kovacic</t>
  </si>
  <si>
    <t>MB18SE</t>
  </si>
  <si>
    <t>Colin Caldwell</t>
  </si>
  <si>
    <t>Adam Rumjahn</t>
  </si>
  <si>
    <t>MY90NA</t>
  </si>
  <si>
    <t>Bryan Shedden</t>
  </si>
  <si>
    <t>Average</t>
  </si>
  <si>
    <t>Max Score</t>
  </si>
  <si>
    <t>Min Score</t>
  </si>
  <si>
    <t>Ian Roache</t>
  </si>
  <si>
    <t>CIH52Y</t>
  </si>
  <si>
    <t>Annie Alexander</t>
  </si>
  <si>
    <t>Rachael Crawford</t>
  </si>
  <si>
    <t>Wesley Hill</t>
  </si>
  <si>
    <t>Barry Luttrell</t>
  </si>
  <si>
    <t>Sheila Montgomery</t>
  </si>
  <si>
    <t>Stephen O'Donoghue</t>
  </si>
  <si>
    <t>Dave &amp; Amy Perrin</t>
  </si>
  <si>
    <t>Joshua Potten</t>
  </si>
  <si>
    <t>REV851</t>
  </si>
  <si>
    <t>MR70AD</t>
  </si>
  <si>
    <t>08MXNC</t>
  </si>
  <si>
    <t>MNX05B</t>
  </si>
  <si>
    <t>AE25SK</t>
  </si>
  <si>
    <t>AJJ37J</t>
  </si>
  <si>
    <t>15TEVE</t>
  </si>
  <si>
    <t>MXH00D</t>
  </si>
  <si>
    <t>BDF70N</t>
  </si>
  <si>
    <t>Steve Fisher</t>
  </si>
  <si>
    <t>MYMX5</t>
  </si>
  <si>
    <t>Mark Gray</t>
  </si>
  <si>
    <t>AIZ13S</t>
  </si>
  <si>
    <t>Only GREY cells can be 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</si>
</sst>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2" fontId="0" fillId="0" borderId="15" xfId="0" applyNumberFormat="1" applyBorder="1" applyAlignment="1" applyProtection="1">
      <alignment horizontal="center"/>
    </xf>
    <xf numFmtId="2" fontId="1" fillId="0" borderId="15" xfId="0" applyNumberFormat="1" applyFon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" fontId="0" fillId="0" borderId="15" xfId="0" applyNumberFormat="1" applyBorder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5" fillId="0" borderId="0" xfId="0" applyFont="1" applyProtection="1"/>
    <xf numFmtId="14" fontId="0" fillId="0" borderId="0" xfId="0" applyNumberFormat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3" fontId="8" fillId="3" borderId="2" xfId="0" applyNumberFormat="1" applyFont="1" applyFill="1" applyBorder="1" applyAlignment="1" applyProtection="1">
      <alignment horizontal="center"/>
      <protection locked="0"/>
    </xf>
    <xf numFmtId="3" fontId="8" fillId="3" borderId="0" xfId="0" applyNumberFormat="1" applyFont="1" applyFill="1" applyBorder="1" applyAlignment="1" applyProtection="1">
      <alignment horizontal="center"/>
      <protection locked="0"/>
    </xf>
    <xf numFmtId="3" fontId="8" fillId="3" borderId="10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46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M4" sqref="M4"/>
    </sheetView>
  </sheetViews>
  <sheetFormatPr defaultRowHeight="15" x14ac:dyDescent="0.25"/>
  <cols>
    <col min="1" max="1" width="24" style="25" customWidth="1"/>
    <col min="2" max="2" width="12.28515625" style="21" customWidth="1"/>
    <col min="3" max="3" width="8.28515625" style="21" bestFit="1" customWidth="1"/>
    <col min="4" max="4" width="9" style="21" customWidth="1"/>
    <col min="5" max="5" width="8" style="25" customWidth="1"/>
    <col min="6" max="16" width="12.7109375" style="21" customWidth="1"/>
    <col min="17" max="19" width="12.7109375" style="21" hidden="1" customWidth="1"/>
    <col min="20" max="20" width="12.7109375" style="25" customWidth="1"/>
    <col min="21" max="23" width="10.7109375" style="25" customWidth="1"/>
    <col min="24" max="16384" width="9.140625" style="25"/>
  </cols>
  <sheetData>
    <row r="1" spans="1:23" ht="26.25" x14ac:dyDescent="0.4">
      <c r="A1" s="20" t="s">
        <v>0</v>
      </c>
      <c r="E1" s="22" t="s">
        <v>1</v>
      </c>
      <c r="F1" s="23">
        <v>0</v>
      </c>
      <c r="G1" s="23">
        <v>70</v>
      </c>
      <c r="H1" s="23">
        <v>20</v>
      </c>
      <c r="I1" s="23">
        <v>40</v>
      </c>
      <c r="J1" s="23">
        <v>65</v>
      </c>
      <c r="K1" s="23">
        <v>70</v>
      </c>
      <c r="L1" s="23">
        <v>25</v>
      </c>
      <c r="M1" s="23">
        <f>SUM(F1:L1)</f>
        <v>290</v>
      </c>
      <c r="N1" s="24"/>
    </row>
    <row r="2" spans="1:23" ht="19.5" thickBot="1" x14ac:dyDescent="0.35">
      <c r="A2" s="26">
        <v>2015</v>
      </c>
      <c r="B2" s="94" t="s">
        <v>37</v>
      </c>
      <c r="C2" s="94"/>
      <c r="D2" s="94"/>
      <c r="F2" s="27" t="s">
        <v>3</v>
      </c>
      <c r="G2" s="27" t="s">
        <v>4</v>
      </c>
      <c r="H2" s="27" t="s">
        <v>5</v>
      </c>
      <c r="I2" s="27" t="s">
        <v>6</v>
      </c>
      <c r="J2" s="28" t="s">
        <v>7</v>
      </c>
      <c r="K2" s="28" t="s">
        <v>8</v>
      </c>
      <c r="L2" s="28" t="s">
        <v>9</v>
      </c>
    </row>
    <row r="3" spans="1:23" ht="36.75" customHeight="1" thickBot="1" x14ac:dyDescent="0.3">
      <c r="A3" s="29" t="s">
        <v>10</v>
      </c>
      <c r="B3" s="30" t="s">
        <v>36</v>
      </c>
      <c r="C3" s="30" t="s">
        <v>11</v>
      </c>
      <c r="D3" s="31" t="s">
        <v>12</v>
      </c>
      <c r="E3" s="32" t="s">
        <v>2</v>
      </c>
      <c r="F3" s="33" t="s">
        <v>16</v>
      </c>
      <c r="G3" s="34" t="s">
        <v>17</v>
      </c>
      <c r="H3" s="34" t="s">
        <v>18</v>
      </c>
      <c r="I3" s="34" t="s">
        <v>19</v>
      </c>
      <c r="J3" s="34" t="s">
        <v>20</v>
      </c>
      <c r="K3" s="34" t="s">
        <v>21</v>
      </c>
      <c r="L3" s="34" t="s">
        <v>22</v>
      </c>
      <c r="M3" s="34" t="s">
        <v>23</v>
      </c>
      <c r="N3" s="34" t="s">
        <v>24</v>
      </c>
      <c r="O3" s="35" t="s">
        <v>25</v>
      </c>
      <c r="P3" s="36" t="s">
        <v>26</v>
      </c>
      <c r="Q3" s="37" t="s">
        <v>13</v>
      </c>
      <c r="R3" s="38" t="s">
        <v>14</v>
      </c>
      <c r="S3" s="38" t="s">
        <v>15</v>
      </c>
      <c r="T3" s="36" t="s">
        <v>27</v>
      </c>
      <c r="U3" s="36" t="s">
        <v>28</v>
      </c>
      <c r="V3" s="36" t="s">
        <v>29</v>
      </c>
      <c r="W3" s="36" t="s">
        <v>30</v>
      </c>
    </row>
    <row r="4" spans="1:23" ht="20.100000000000001" customHeight="1" thickBot="1" x14ac:dyDescent="0.35">
      <c r="A4" s="39" t="s">
        <v>50</v>
      </c>
      <c r="B4" s="40" t="s">
        <v>67</v>
      </c>
      <c r="C4" s="75">
        <v>132580</v>
      </c>
      <c r="D4" s="41">
        <v>1989</v>
      </c>
      <c r="E4" s="42" t="str">
        <f>VLOOKUP(D4, Sheet2!$A$2:$C$5, 3)</f>
        <v>NA</v>
      </c>
      <c r="F4" s="80">
        <v>-10</v>
      </c>
      <c r="G4" s="81">
        <v>54</v>
      </c>
      <c r="H4" s="81">
        <v>18</v>
      </c>
      <c r="I4" s="81">
        <v>32</v>
      </c>
      <c r="J4" s="81">
        <v>54</v>
      </c>
      <c r="K4" s="81">
        <v>57</v>
      </c>
      <c r="L4" s="81">
        <v>22</v>
      </c>
      <c r="M4" s="43">
        <f>SUM(F4:L4)</f>
        <v>227</v>
      </c>
      <c r="N4" s="43">
        <f>IF(D4="", 0, ($A$2-D4))</f>
        <v>26</v>
      </c>
      <c r="O4" s="44">
        <f t="shared" ref="O4:O10" si="0">ROUNDDOWN(C4/5000, 0)</f>
        <v>26</v>
      </c>
      <c r="P4" s="45">
        <f>SUM(M4:O4)</f>
        <v>279</v>
      </c>
      <c r="Q4" s="46">
        <f>IF($E4="NA", $P4, 0)</f>
        <v>279</v>
      </c>
      <c r="R4" s="46">
        <f>IF($E4="NB", $P4, 0)</f>
        <v>0</v>
      </c>
      <c r="S4" s="46">
        <f>IF($E4="NC", $P4, 0)</f>
        <v>0</v>
      </c>
      <c r="T4" s="47">
        <f t="shared" ref="T4" si="1">RANK(P4, GTOTAL, (0))</f>
        <v>2</v>
      </c>
      <c r="U4" s="47">
        <f t="shared" ref="U4:U15" si="2">RANK(Q4, NATOTAL, (0))</f>
        <v>2</v>
      </c>
      <c r="V4" s="47">
        <f t="shared" ref="V4:V15" si="3">RANK(R4, NBTOTAL, (0))</f>
        <v>7</v>
      </c>
      <c r="W4" s="48">
        <f t="shared" ref="W4:W15" si="4">RANK(S4, NCTOTAL, (0))</f>
        <v>4</v>
      </c>
    </row>
    <row r="5" spans="1:23" ht="20.100000000000001" customHeight="1" thickBot="1" x14ac:dyDescent="0.35">
      <c r="A5" s="49" t="s">
        <v>42</v>
      </c>
      <c r="B5" s="50" t="s">
        <v>43</v>
      </c>
      <c r="C5" s="76">
        <v>60608</v>
      </c>
      <c r="D5" s="51">
        <v>1990</v>
      </c>
      <c r="E5" s="42" t="str">
        <f>VLOOKUP(D5, Sheet2!$A$2:$C$5, 3)</f>
        <v>NA</v>
      </c>
      <c r="F5" s="82">
        <v>0</v>
      </c>
      <c r="G5" s="79">
        <v>50</v>
      </c>
      <c r="H5" s="79">
        <v>13</v>
      </c>
      <c r="I5" s="79">
        <v>31</v>
      </c>
      <c r="J5" s="79">
        <v>57</v>
      </c>
      <c r="K5" s="79">
        <v>63</v>
      </c>
      <c r="L5" s="79">
        <v>22</v>
      </c>
      <c r="M5" s="52">
        <f t="shared" ref="M5:M15" si="5">SUM(F5:L5)</f>
        <v>236</v>
      </c>
      <c r="N5" s="52">
        <f>IF(D5="", 0, ($A$2-D5))</f>
        <v>25</v>
      </c>
      <c r="O5" s="53">
        <f t="shared" si="0"/>
        <v>12</v>
      </c>
      <c r="P5" s="54">
        <f t="shared" ref="P5:P12" si="6">SUM(M5:O5)</f>
        <v>273</v>
      </c>
      <c r="Q5" s="46">
        <f t="shared" ref="Q5:Q15" si="7">IF($E5="NA", $P5, 0)</f>
        <v>273</v>
      </c>
      <c r="R5" s="46">
        <f t="shared" ref="R5:R15" si="8">IF($E5="NB", $P5, 0)</f>
        <v>0</v>
      </c>
      <c r="S5" s="46">
        <f t="shared" ref="S5:S15" si="9">IF($E5="NC", $P5, 0)</f>
        <v>0</v>
      </c>
      <c r="T5" s="47">
        <f t="shared" ref="T5:T15" si="10">RANK(P5, GTOTAL, (0))</f>
        <v>3</v>
      </c>
      <c r="U5" s="47">
        <f t="shared" si="2"/>
        <v>3</v>
      </c>
      <c r="V5" s="47">
        <f t="shared" si="3"/>
        <v>7</v>
      </c>
      <c r="W5" s="48">
        <f t="shared" si="4"/>
        <v>4</v>
      </c>
    </row>
    <row r="6" spans="1:23" ht="20.100000000000001" customHeight="1" thickBot="1" x14ac:dyDescent="0.35">
      <c r="A6" s="55" t="s">
        <v>51</v>
      </c>
      <c r="B6" s="56" t="s">
        <v>52</v>
      </c>
      <c r="C6" s="77">
        <v>143157</v>
      </c>
      <c r="D6" s="57">
        <v>1990</v>
      </c>
      <c r="E6" s="42" t="str">
        <f>VLOOKUP(D6, Sheet2!$A$2:$C$5, 3)</f>
        <v>NA</v>
      </c>
      <c r="F6" s="82">
        <v>-5</v>
      </c>
      <c r="G6" s="79">
        <v>65</v>
      </c>
      <c r="H6" s="79">
        <v>20</v>
      </c>
      <c r="I6" s="79">
        <v>38</v>
      </c>
      <c r="J6" s="79">
        <v>64</v>
      </c>
      <c r="K6" s="79">
        <v>62</v>
      </c>
      <c r="L6" s="79">
        <v>25</v>
      </c>
      <c r="M6" s="52">
        <f t="shared" si="5"/>
        <v>269</v>
      </c>
      <c r="N6" s="52">
        <f t="shared" ref="N6:N15" si="11">IF(D6="", 0, ($A$2-D6))</f>
        <v>25</v>
      </c>
      <c r="O6" s="53">
        <f t="shared" si="0"/>
        <v>28</v>
      </c>
      <c r="P6" s="54">
        <f t="shared" si="6"/>
        <v>322</v>
      </c>
      <c r="Q6" s="46">
        <f t="shared" si="7"/>
        <v>322</v>
      </c>
      <c r="R6" s="46">
        <f t="shared" si="8"/>
        <v>0</v>
      </c>
      <c r="S6" s="46">
        <f t="shared" si="9"/>
        <v>0</v>
      </c>
      <c r="T6" s="47">
        <f t="shared" si="10"/>
        <v>1</v>
      </c>
      <c r="U6" s="47">
        <f t="shared" si="2"/>
        <v>1</v>
      </c>
      <c r="V6" s="47">
        <f t="shared" si="3"/>
        <v>7</v>
      </c>
      <c r="W6" s="48">
        <f t="shared" si="4"/>
        <v>4</v>
      </c>
    </row>
    <row r="7" spans="1:23" ht="20.100000000000001" customHeight="1" thickBot="1" x14ac:dyDescent="0.35">
      <c r="A7" s="49" t="s">
        <v>40</v>
      </c>
      <c r="B7" s="50" t="s">
        <v>41</v>
      </c>
      <c r="C7" s="78">
        <v>192733</v>
      </c>
      <c r="D7" s="51">
        <v>2001</v>
      </c>
      <c r="E7" s="42" t="str">
        <f>VLOOKUP(D7, Sheet2!$A$2:$C$5, 3)</f>
        <v>NB</v>
      </c>
      <c r="F7" s="82">
        <v>-10</v>
      </c>
      <c r="G7" s="79">
        <v>59</v>
      </c>
      <c r="H7" s="79">
        <v>11</v>
      </c>
      <c r="I7" s="79">
        <v>36</v>
      </c>
      <c r="J7" s="79">
        <v>34</v>
      </c>
      <c r="K7" s="79">
        <v>49</v>
      </c>
      <c r="L7" s="79">
        <v>20</v>
      </c>
      <c r="M7" s="52">
        <f t="shared" si="5"/>
        <v>199</v>
      </c>
      <c r="N7" s="52">
        <f t="shared" si="11"/>
        <v>14</v>
      </c>
      <c r="O7" s="53">
        <f t="shared" si="0"/>
        <v>38</v>
      </c>
      <c r="P7" s="54">
        <f t="shared" si="6"/>
        <v>251</v>
      </c>
      <c r="Q7" s="46">
        <f t="shared" si="7"/>
        <v>0</v>
      </c>
      <c r="R7" s="46">
        <f t="shared" si="8"/>
        <v>251</v>
      </c>
      <c r="S7" s="46">
        <f t="shared" si="9"/>
        <v>0</v>
      </c>
      <c r="T7" s="47">
        <f t="shared" si="10"/>
        <v>5</v>
      </c>
      <c r="U7" s="47">
        <f t="shared" si="2"/>
        <v>4</v>
      </c>
      <c r="V7" s="47">
        <f t="shared" si="3"/>
        <v>1</v>
      </c>
      <c r="W7" s="48">
        <f t="shared" si="4"/>
        <v>4</v>
      </c>
    </row>
    <row r="8" spans="1:23" ht="20.100000000000001" customHeight="1" thickBot="1" x14ac:dyDescent="0.35">
      <c r="A8" s="49" t="s">
        <v>61</v>
      </c>
      <c r="B8" s="50" t="s">
        <v>70</v>
      </c>
      <c r="C8" s="76">
        <v>85000</v>
      </c>
      <c r="D8" s="51">
        <v>2002</v>
      </c>
      <c r="E8" s="42" t="str">
        <f>VLOOKUP(D8, Sheet2!$A$2:$C$5, 3)</f>
        <v>NB</v>
      </c>
      <c r="F8" s="82">
        <v>0</v>
      </c>
      <c r="G8" s="79">
        <v>55</v>
      </c>
      <c r="H8" s="79">
        <v>16</v>
      </c>
      <c r="I8" s="79">
        <v>7</v>
      </c>
      <c r="J8" s="79">
        <v>46</v>
      </c>
      <c r="K8" s="79">
        <v>43</v>
      </c>
      <c r="L8" s="79">
        <v>14</v>
      </c>
      <c r="M8" s="52">
        <f t="shared" si="5"/>
        <v>181</v>
      </c>
      <c r="N8" s="52">
        <f t="shared" si="11"/>
        <v>13</v>
      </c>
      <c r="O8" s="53">
        <f t="shared" si="0"/>
        <v>17</v>
      </c>
      <c r="P8" s="54">
        <f t="shared" si="6"/>
        <v>211</v>
      </c>
      <c r="Q8" s="46">
        <f t="shared" si="7"/>
        <v>0</v>
      </c>
      <c r="R8" s="46">
        <f t="shared" si="8"/>
        <v>211</v>
      </c>
      <c r="S8" s="46">
        <f t="shared" si="9"/>
        <v>0</v>
      </c>
      <c r="T8" s="47">
        <f t="shared" si="10"/>
        <v>10</v>
      </c>
      <c r="U8" s="47">
        <f t="shared" si="2"/>
        <v>4</v>
      </c>
      <c r="V8" s="47">
        <f t="shared" si="3"/>
        <v>4</v>
      </c>
      <c r="W8" s="48">
        <f t="shared" si="4"/>
        <v>4</v>
      </c>
    </row>
    <row r="9" spans="1:23" ht="20.100000000000001" customHeight="1" thickBot="1" x14ac:dyDescent="0.35">
      <c r="A9" s="49" t="s">
        <v>78</v>
      </c>
      <c r="B9" s="50" t="s">
        <v>79</v>
      </c>
      <c r="C9" s="76">
        <v>211450</v>
      </c>
      <c r="D9" s="51">
        <v>1998</v>
      </c>
      <c r="E9" s="42" t="str">
        <f>VLOOKUP(D9, Sheet2!$A$2:$C$5, 3)</f>
        <v>NB</v>
      </c>
      <c r="F9" s="82">
        <v>-5</v>
      </c>
      <c r="G9" s="79">
        <v>51</v>
      </c>
      <c r="H9" s="79">
        <v>14</v>
      </c>
      <c r="I9" s="79">
        <v>11</v>
      </c>
      <c r="J9" s="79">
        <v>54</v>
      </c>
      <c r="K9" s="79">
        <v>42</v>
      </c>
      <c r="L9" s="79">
        <v>14</v>
      </c>
      <c r="M9" s="52">
        <f t="shared" si="5"/>
        <v>181</v>
      </c>
      <c r="N9" s="52">
        <f t="shared" si="11"/>
        <v>17</v>
      </c>
      <c r="O9" s="53">
        <f t="shared" si="0"/>
        <v>42</v>
      </c>
      <c r="P9" s="54">
        <f t="shared" si="6"/>
        <v>240</v>
      </c>
      <c r="Q9" s="46">
        <f t="shared" si="7"/>
        <v>0</v>
      </c>
      <c r="R9" s="46">
        <f t="shared" si="8"/>
        <v>240</v>
      </c>
      <c r="S9" s="46">
        <f t="shared" si="9"/>
        <v>0</v>
      </c>
      <c r="T9" s="47">
        <f t="shared" si="10"/>
        <v>7</v>
      </c>
      <c r="U9" s="47">
        <f t="shared" si="2"/>
        <v>4</v>
      </c>
      <c r="V9" s="47">
        <f t="shared" si="3"/>
        <v>2</v>
      </c>
      <c r="W9" s="48">
        <f t="shared" si="4"/>
        <v>4</v>
      </c>
    </row>
    <row r="10" spans="1:23" ht="20.100000000000001" customHeight="1" thickBot="1" x14ac:dyDescent="0.35">
      <c r="A10" s="49" t="s">
        <v>76</v>
      </c>
      <c r="B10" s="50" t="s">
        <v>77</v>
      </c>
      <c r="C10" s="76">
        <v>89019</v>
      </c>
      <c r="D10" s="51">
        <v>2002</v>
      </c>
      <c r="E10" s="42" t="str">
        <f>VLOOKUP(D10, Sheet2!$A$2:$C$5, 3)</f>
        <v>NB</v>
      </c>
      <c r="F10" s="82">
        <v>-20</v>
      </c>
      <c r="G10" s="79">
        <v>39</v>
      </c>
      <c r="H10" s="79">
        <v>13</v>
      </c>
      <c r="I10" s="79">
        <v>10</v>
      </c>
      <c r="J10" s="79">
        <v>43</v>
      </c>
      <c r="K10" s="79">
        <v>44</v>
      </c>
      <c r="L10" s="79">
        <v>20</v>
      </c>
      <c r="M10" s="52">
        <f t="shared" si="5"/>
        <v>149</v>
      </c>
      <c r="N10" s="52">
        <f t="shared" si="11"/>
        <v>13</v>
      </c>
      <c r="O10" s="53">
        <f t="shared" si="0"/>
        <v>17</v>
      </c>
      <c r="P10" s="54">
        <f t="shared" si="6"/>
        <v>179</v>
      </c>
      <c r="Q10" s="46">
        <f t="shared" si="7"/>
        <v>0</v>
      </c>
      <c r="R10" s="46">
        <f t="shared" si="8"/>
        <v>179</v>
      </c>
      <c r="S10" s="46">
        <f t="shared" si="9"/>
        <v>0</v>
      </c>
      <c r="T10" s="47">
        <f t="shared" si="10"/>
        <v>12</v>
      </c>
      <c r="U10" s="47">
        <f t="shared" si="2"/>
        <v>4</v>
      </c>
      <c r="V10" s="47">
        <f t="shared" si="3"/>
        <v>6</v>
      </c>
      <c r="W10" s="48">
        <f t="shared" si="4"/>
        <v>4</v>
      </c>
    </row>
    <row r="11" spans="1:23" ht="20.100000000000001" customHeight="1" thickBot="1" x14ac:dyDescent="0.35">
      <c r="A11" s="49" t="s">
        <v>48</v>
      </c>
      <c r="B11" s="50" t="s">
        <v>49</v>
      </c>
      <c r="C11" s="76">
        <v>73162</v>
      </c>
      <c r="D11" s="51">
        <v>2004</v>
      </c>
      <c r="E11" s="42" t="str">
        <f>VLOOKUP(D11, Sheet2!$A$2:$C$5, 3)</f>
        <v>NB</v>
      </c>
      <c r="F11" s="82">
        <v>0</v>
      </c>
      <c r="G11" s="79">
        <v>48</v>
      </c>
      <c r="H11" s="79">
        <v>14</v>
      </c>
      <c r="I11" s="79">
        <v>26</v>
      </c>
      <c r="J11" s="79">
        <v>52</v>
      </c>
      <c r="K11" s="79">
        <v>56</v>
      </c>
      <c r="L11" s="79">
        <v>19</v>
      </c>
      <c r="M11" s="52">
        <f t="shared" si="5"/>
        <v>215</v>
      </c>
      <c r="N11" s="52">
        <f t="shared" si="11"/>
        <v>11</v>
      </c>
      <c r="O11" s="53">
        <f t="shared" ref="O11:O15" si="12">ROUNDDOWN(C11/5000, 0)</f>
        <v>14</v>
      </c>
      <c r="P11" s="54">
        <f t="shared" si="6"/>
        <v>240</v>
      </c>
      <c r="Q11" s="46">
        <f t="shared" si="7"/>
        <v>0</v>
      </c>
      <c r="R11" s="46">
        <f t="shared" si="8"/>
        <v>240</v>
      </c>
      <c r="S11" s="46">
        <f t="shared" si="9"/>
        <v>0</v>
      </c>
      <c r="T11" s="47">
        <f t="shared" si="10"/>
        <v>7</v>
      </c>
      <c r="U11" s="47">
        <f t="shared" si="2"/>
        <v>4</v>
      </c>
      <c r="V11" s="47">
        <f t="shared" si="3"/>
        <v>2</v>
      </c>
      <c r="W11" s="48">
        <f t="shared" si="4"/>
        <v>4</v>
      </c>
    </row>
    <row r="12" spans="1:23" ht="20.100000000000001" customHeight="1" thickBot="1" x14ac:dyDescent="0.35">
      <c r="A12" s="55" t="s">
        <v>57</v>
      </c>
      <c r="B12" s="56" t="s">
        <v>58</v>
      </c>
      <c r="C12" s="77">
        <v>26500</v>
      </c>
      <c r="D12" s="57">
        <v>2004</v>
      </c>
      <c r="E12" s="42" t="str">
        <f>VLOOKUP(D12, Sheet2!$A$2:$C$5, 3)</f>
        <v>NB</v>
      </c>
      <c r="F12" s="82">
        <v>0</v>
      </c>
      <c r="G12" s="79">
        <v>42</v>
      </c>
      <c r="H12" s="79">
        <v>10</v>
      </c>
      <c r="I12" s="79">
        <v>16</v>
      </c>
      <c r="J12" s="79">
        <v>45</v>
      </c>
      <c r="K12" s="79">
        <v>55</v>
      </c>
      <c r="L12" s="79">
        <v>15</v>
      </c>
      <c r="M12" s="52">
        <f t="shared" si="5"/>
        <v>183</v>
      </c>
      <c r="N12" s="52">
        <f t="shared" si="11"/>
        <v>11</v>
      </c>
      <c r="O12" s="53">
        <f t="shared" si="12"/>
        <v>5</v>
      </c>
      <c r="P12" s="54">
        <f t="shared" si="6"/>
        <v>199</v>
      </c>
      <c r="Q12" s="46">
        <f t="shared" si="7"/>
        <v>0</v>
      </c>
      <c r="R12" s="46">
        <f t="shared" si="8"/>
        <v>199</v>
      </c>
      <c r="S12" s="46">
        <f t="shared" si="9"/>
        <v>0</v>
      </c>
      <c r="T12" s="47">
        <f t="shared" si="10"/>
        <v>11</v>
      </c>
      <c r="U12" s="47">
        <f t="shared" si="2"/>
        <v>4</v>
      </c>
      <c r="V12" s="47">
        <f t="shared" si="3"/>
        <v>5</v>
      </c>
      <c r="W12" s="48">
        <f t="shared" si="4"/>
        <v>4</v>
      </c>
    </row>
    <row r="13" spans="1:23" ht="20.100000000000001" customHeight="1" thickBot="1" x14ac:dyDescent="0.35">
      <c r="A13" s="49" t="s">
        <v>46</v>
      </c>
      <c r="B13" s="50" t="s">
        <v>47</v>
      </c>
      <c r="C13" s="76">
        <v>58706</v>
      </c>
      <c r="D13" s="51">
        <v>2007</v>
      </c>
      <c r="E13" s="42" t="str">
        <f>VLOOKUP(D13, Sheet2!$A$2:$C$5, 3)</f>
        <v>NC</v>
      </c>
      <c r="F13" s="82">
        <v>-20</v>
      </c>
      <c r="G13" s="79">
        <v>59</v>
      </c>
      <c r="H13" s="79">
        <v>20</v>
      </c>
      <c r="I13" s="79">
        <v>30</v>
      </c>
      <c r="J13" s="79">
        <v>64</v>
      </c>
      <c r="K13" s="79">
        <v>45</v>
      </c>
      <c r="L13" s="79">
        <v>20</v>
      </c>
      <c r="M13" s="52">
        <f t="shared" si="5"/>
        <v>218</v>
      </c>
      <c r="N13" s="52">
        <f t="shared" si="11"/>
        <v>8</v>
      </c>
      <c r="O13" s="53">
        <f t="shared" si="12"/>
        <v>11</v>
      </c>
      <c r="P13" s="54">
        <f t="shared" ref="P13:P15" si="13">SUM(M13:O13)</f>
        <v>237</v>
      </c>
      <c r="Q13" s="46">
        <f>IF($E13="NA", $P13, 0)</f>
        <v>0</v>
      </c>
      <c r="R13" s="46">
        <f>IF($E13="NB", $P13, 0)</f>
        <v>0</v>
      </c>
      <c r="S13" s="46">
        <f>IF($E13="NC", $P13, 0)</f>
        <v>237</v>
      </c>
      <c r="T13" s="47">
        <f t="shared" si="10"/>
        <v>9</v>
      </c>
      <c r="U13" s="47">
        <f t="shared" si="2"/>
        <v>4</v>
      </c>
      <c r="V13" s="47">
        <f t="shared" si="3"/>
        <v>7</v>
      </c>
      <c r="W13" s="48">
        <f t="shared" si="4"/>
        <v>3</v>
      </c>
    </row>
    <row r="14" spans="1:23" ht="20.100000000000001" customHeight="1" thickBot="1" x14ac:dyDescent="0.35">
      <c r="A14" s="49" t="s">
        <v>59</v>
      </c>
      <c r="B14" s="50" t="s">
        <v>68</v>
      </c>
      <c r="C14" s="76">
        <v>73900</v>
      </c>
      <c r="D14" s="51">
        <v>2007</v>
      </c>
      <c r="E14" s="42" t="str">
        <f>VLOOKUP(D14, Sheet2!$A$2:$C$5, 3)</f>
        <v>NC</v>
      </c>
      <c r="F14" s="82">
        <v>-15</v>
      </c>
      <c r="G14" s="79">
        <v>62</v>
      </c>
      <c r="H14" s="79">
        <v>17</v>
      </c>
      <c r="I14" s="79">
        <v>33</v>
      </c>
      <c r="J14" s="79">
        <v>63</v>
      </c>
      <c r="K14" s="79">
        <v>47</v>
      </c>
      <c r="L14" s="79">
        <v>21</v>
      </c>
      <c r="M14" s="52">
        <f t="shared" si="5"/>
        <v>228</v>
      </c>
      <c r="N14" s="52">
        <f t="shared" si="11"/>
        <v>8</v>
      </c>
      <c r="O14" s="53">
        <f t="shared" si="12"/>
        <v>14</v>
      </c>
      <c r="P14" s="54">
        <f t="shared" si="13"/>
        <v>250</v>
      </c>
      <c r="Q14" s="46">
        <f t="shared" si="7"/>
        <v>0</v>
      </c>
      <c r="R14" s="46">
        <f t="shared" si="8"/>
        <v>0</v>
      </c>
      <c r="S14" s="46">
        <f t="shared" si="9"/>
        <v>250</v>
      </c>
      <c r="T14" s="47">
        <f t="shared" si="10"/>
        <v>6</v>
      </c>
      <c r="U14" s="47">
        <f t="shared" si="2"/>
        <v>4</v>
      </c>
      <c r="V14" s="47">
        <f t="shared" si="3"/>
        <v>7</v>
      </c>
      <c r="W14" s="48">
        <f t="shared" si="4"/>
        <v>2</v>
      </c>
    </row>
    <row r="15" spans="1:23" ht="20.100000000000001" customHeight="1" thickBot="1" x14ac:dyDescent="0.35">
      <c r="A15" s="49" t="s">
        <v>60</v>
      </c>
      <c r="B15" s="50" t="s">
        <v>69</v>
      </c>
      <c r="C15" s="76">
        <v>34144</v>
      </c>
      <c r="D15" s="51">
        <v>2008</v>
      </c>
      <c r="E15" s="42" t="str">
        <f>VLOOKUP(D15, Sheet2!$A$2:$C$5, 3)</f>
        <v>NC</v>
      </c>
      <c r="F15" s="84">
        <v>0</v>
      </c>
      <c r="G15" s="85">
        <v>62</v>
      </c>
      <c r="H15" s="85">
        <v>17</v>
      </c>
      <c r="I15" s="85">
        <v>40</v>
      </c>
      <c r="J15" s="85">
        <v>62</v>
      </c>
      <c r="K15" s="85">
        <v>52</v>
      </c>
      <c r="L15" s="85">
        <v>21</v>
      </c>
      <c r="M15" s="83">
        <f t="shared" si="5"/>
        <v>254</v>
      </c>
      <c r="N15" s="83">
        <f t="shared" si="11"/>
        <v>7</v>
      </c>
      <c r="O15" s="86">
        <f t="shared" si="12"/>
        <v>6</v>
      </c>
      <c r="P15" s="87">
        <f t="shared" si="13"/>
        <v>267</v>
      </c>
      <c r="Q15" s="88">
        <f t="shared" si="7"/>
        <v>0</v>
      </c>
      <c r="R15" s="88">
        <f t="shared" si="8"/>
        <v>0</v>
      </c>
      <c r="S15" s="88">
        <f t="shared" si="9"/>
        <v>267</v>
      </c>
      <c r="T15" s="89">
        <f t="shared" si="10"/>
        <v>4</v>
      </c>
      <c r="U15" s="89">
        <f t="shared" si="2"/>
        <v>4</v>
      </c>
      <c r="V15" s="89">
        <f t="shared" si="3"/>
        <v>7</v>
      </c>
      <c r="W15" s="90">
        <f t="shared" si="4"/>
        <v>1</v>
      </c>
    </row>
    <row r="16" spans="1:23" ht="20.100000000000001" customHeight="1" thickBot="1" x14ac:dyDescent="0.3">
      <c r="A16" s="91" t="s">
        <v>80</v>
      </c>
      <c r="B16" s="92"/>
      <c r="C16" s="92"/>
      <c r="D16" s="93"/>
      <c r="E16" s="58"/>
    </row>
    <row r="17" spans="1:19" x14ac:dyDescent="0.25">
      <c r="B17" s="25"/>
      <c r="D17" s="25"/>
      <c r="E17" s="59"/>
      <c r="F17" s="60">
        <f t="shared" ref="F17:P17" si="14">AVERAGE(F4:F15)</f>
        <v>-7.083333333333333</v>
      </c>
      <c r="G17" s="60">
        <f t="shared" si="14"/>
        <v>53.833333333333336</v>
      </c>
      <c r="H17" s="60">
        <f t="shared" si="14"/>
        <v>15.25</v>
      </c>
      <c r="I17" s="60">
        <f t="shared" si="14"/>
        <v>25.833333333333332</v>
      </c>
      <c r="J17" s="60">
        <f t="shared" si="14"/>
        <v>53.166666666666664</v>
      </c>
      <c r="K17" s="60">
        <f t="shared" si="14"/>
        <v>51.25</v>
      </c>
      <c r="L17" s="60">
        <f t="shared" si="14"/>
        <v>19.416666666666668</v>
      </c>
      <c r="M17" s="60">
        <f t="shared" si="14"/>
        <v>211.66666666666666</v>
      </c>
      <c r="N17" s="60">
        <f t="shared" si="14"/>
        <v>14.833333333333334</v>
      </c>
      <c r="O17" s="60">
        <f t="shared" si="14"/>
        <v>19.166666666666668</v>
      </c>
      <c r="P17" s="60">
        <f t="shared" si="14"/>
        <v>245.66666666666666</v>
      </c>
      <c r="Q17" s="61" t="s">
        <v>54</v>
      </c>
      <c r="R17" s="62"/>
      <c r="S17" s="62"/>
    </row>
    <row r="18" spans="1:19" x14ac:dyDescent="0.25">
      <c r="A18" s="63"/>
      <c r="B18" s="63"/>
      <c r="C18" s="63"/>
      <c r="D18" s="63"/>
      <c r="E18" s="59"/>
      <c r="F18" s="64">
        <f t="shared" ref="F18:P18" si="15">MAX(F4:F15)</f>
        <v>0</v>
      </c>
      <c r="G18" s="64">
        <f t="shared" si="15"/>
        <v>65</v>
      </c>
      <c r="H18" s="64">
        <f t="shared" si="15"/>
        <v>20</v>
      </c>
      <c r="I18" s="64">
        <f t="shared" si="15"/>
        <v>40</v>
      </c>
      <c r="J18" s="64">
        <f t="shared" si="15"/>
        <v>64</v>
      </c>
      <c r="K18" s="64">
        <f t="shared" si="15"/>
        <v>63</v>
      </c>
      <c r="L18" s="64">
        <f t="shared" si="15"/>
        <v>25</v>
      </c>
      <c r="M18" s="64">
        <f t="shared" si="15"/>
        <v>269</v>
      </c>
      <c r="N18" s="64">
        <f t="shared" si="15"/>
        <v>26</v>
      </c>
      <c r="O18" s="64">
        <f t="shared" si="15"/>
        <v>42</v>
      </c>
      <c r="P18" s="64">
        <f t="shared" si="15"/>
        <v>322</v>
      </c>
      <c r="Q18" s="61" t="s">
        <v>55</v>
      </c>
      <c r="R18" s="62"/>
      <c r="S18" s="62"/>
    </row>
    <row r="19" spans="1:19" x14ac:dyDescent="0.25">
      <c r="A19" s="65"/>
      <c r="C19" s="66"/>
      <c r="D19" s="25"/>
      <c r="E19" s="59"/>
      <c r="F19" s="64">
        <f t="shared" ref="F19:P19" si="16">MIN(F4:F15)</f>
        <v>-20</v>
      </c>
      <c r="G19" s="64">
        <f t="shared" si="16"/>
        <v>39</v>
      </c>
      <c r="H19" s="64">
        <f t="shared" si="16"/>
        <v>10</v>
      </c>
      <c r="I19" s="64">
        <f t="shared" si="16"/>
        <v>7</v>
      </c>
      <c r="J19" s="64">
        <f t="shared" si="16"/>
        <v>34</v>
      </c>
      <c r="K19" s="64">
        <f t="shared" si="16"/>
        <v>42</v>
      </c>
      <c r="L19" s="64">
        <f t="shared" si="16"/>
        <v>14</v>
      </c>
      <c r="M19" s="64">
        <f t="shared" si="16"/>
        <v>149</v>
      </c>
      <c r="N19" s="64">
        <f t="shared" si="16"/>
        <v>7</v>
      </c>
      <c r="O19" s="64">
        <f t="shared" si="16"/>
        <v>5</v>
      </c>
      <c r="P19" s="64">
        <f t="shared" si="16"/>
        <v>179</v>
      </c>
      <c r="Q19" s="61" t="s">
        <v>56</v>
      </c>
      <c r="R19" s="62"/>
      <c r="S19" s="62"/>
    </row>
    <row r="20" spans="1:19" x14ac:dyDescent="0.25">
      <c r="A20" s="65"/>
      <c r="B20" s="67"/>
      <c r="C20" s="66"/>
      <c r="D20" s="25"/>
      <c r="E20" s="58"/>
    </row>
    <row r="21" spans="1:19" x14ac:dyDescent="0.25">
      <c r="A21" s="65"/>
      <c r="B21" s="67"/>
      <c r="C21" s="66"/>
      <c r="D21" s="25"/>
      <c r="E21" s="58"/>
    </row>
    <row r="22" spans="1:19" x14ac:dyDescent="0.25">
      <c r="A22" s="65"/>
      <c r="B22" s="67"/>
      <c r="C22" s="66"/>
      <c r="D22" s="25"/>
      <c r="E22" s="68"/>
    </row>
    <row r="23" spans="1:19" x14ac:dyDescent="0.25">
      <c r="A23" s="65"/>
      <c r="B23" s="67"/>
      <c r="C23" s="66"/>
      <c r="D23" s="25"/>
      <c r="E23" s="69"/>
    </row>
    <row r="24" spans="1:19" x14ac:dyDescent="0.25">
      <c r="A24" s="65"/>
      <c r="B24" s="67"/>
      <c r="C24" s="66"/>
      <c r="D24" s="25"/>
      <c r="E24" s="69"/>
    </row>
    <row r="25" spans="1:19" x14ac:dyDescent="0.25">
      <c r="A25" s="65"/>
      <c r="B25" s="67"/>
      <c r="C25" s="66"/>
      <c r="D25" s="25"/>
      <c r="E25" s="69"/>
    </row>
    <row r="26" spans="1:19" x14ac:dyDescent="0.25">
      <c r="A26" s="65"/>
      <c r="B26" s="67"/>
      <c r="C26" s="66"/>
      <c r="D26" s="25"/>
      <c r="E26" s="69"/>
    </row>
    <row r="27" spans="1:19" x14ac:dyDescent="0.25">
      <c r="A27" s="65"/>
      <c r="B27" s="25"/>
      <c r="C27" s="66"/>
      <c r="D27" s="25"/>
    </row>
    <row r="28" spans="1:19" x14ac:dyDescent="0.25">
      <c r="A28" s="65"/>
      <c r="C28" s="66"/>
      <c r="D28" s="25"/>
    </row>
    <row r="33" spans="1:19" x14ac:dyDescent="0.25">
      <c r="A33" s="70"/>
      <c r="B33" s="25"/>
      <c r="D33" s="25"/>
    </row>
    <row r="34" spans="1:19" x14ac:dyDescent="0.25">
      <c r="B34" s="25"/>
      <c r="C34" s="71"/>
      <c r="D34" s="25"/>
    </row>
    <row r="35" spans="1:19" x14ac:dyDescent="0.25">
      <c r="B35" s="25"/>
      <c r="D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x14ac:dyDescent="0.25">
      <c r="B36" s="25"/>
      <c r="D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x14ac:dyDescent="0.25">
      <c r="B37" s="25"/>
      <c r="D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x14ac:dyDescent="0.25"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x14ac:dyDescent="0.25"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x14ac:dyDescent="0.25"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x14ac:dyDescent="0.25"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x14ac:dyDescent="0.25"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x14ac:dyDescent="0.25"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5" spans="1:19" x14ac:dyDescent="0.25">
      <c r="A45" s="70"/>
      <c r="B45" s="63"/>
      <c r="C45" s="63"/>
      <c r="D45" s="63"/>
      <c r="E45" s="63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x14ac:dyDescent="0.25">
      <c r="C46" s="72"/>
      <c r="E46" s="73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x14ac:dyDescent="0.25">
      <c r="C47" s="72"/>
      <c r="E47" s="7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x14ac:dyDescent="0.25">
      <c r="C48" s="72"/>
      <c r="E48" s="7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2:19" x14ac:dyDescent="0.25">
      <c r="C49" s="72"/>
      <c r="E49" s="73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2:19" x14ac:dyDescent="0.25">
      <c r="C50" s="72"/>
      <c r="E50" s="73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2:19" x14ac:dyDescent="0.25">
      <c r="B51" s="25"/>
      <c r="C51" s="72"/>
      <c r="E51" s="73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2:19" x14ac:dyDescent="0.25">
      <c r="B52" s="25"/>
      <c r="C52" s="72"/>
      <c r="E52" s="7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x14ac:dyDescent="0.25">
      <c r="B53" s="25"/>
      <c r="C53" s="72"/>
      <c r="E53" s="73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2:19" x14ac:dyDescent="0.25">
      <c r="B54" s="25"/>
      <c r="C54" s="72"/>
      <c r="E54" s="73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2:19" x14ac:dyDescent="0.25">
      <c r="B55" s="25"/>
      <c r="C55" s="72"/>
      <c r="E55" s="73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2:19" x14ac:dyDescent="0.25">
      <c r="B56" s="25"/>
      <c r="C56" s="72"/>
      <c r="E56" s="73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2:19" x14ac:dyDescent="0.25">
      <c r="B57" s="25"/>
      <c r="C57" s="72"/>
      <c r="E57" s="69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2:19" x14ac:dyDescent="0.25">
      <c r="B58" s="25"/>
      <c r="C58" s="72"/>
      <c r="E58" s="69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2:19" x14ac:dyDescent="0.25">
      <c r="B59" s="25"/>
      <c r="C59" s="72"/>
      <c r="E59" s="69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sheetProtection algorithmName="SHA-512" hashValue="L02PRqmyTnNK/zLhBg7ccOmR4g5ROdVOW/fusaw3SB61HENwUnmdWR7isJedDMItPDzWvvIgdogO9BcC3ZmnZw==" saltValue="yUzO2exCZ1F1VuLtjYoEXg==" spinCount="100000" sheet="1" objects="1" scenarios="1"/>
  <mergeCells count="2">
    <mergeCell ref="A16:D16"/>
    <mergeCell ref="B2:D2"/>
  </mergeCells>
  <conditionalFormatting sqref="T4:W8 T10:W15">
    <cfRule type="cellIs" dxfId="45" priority="60" operator="equal">
      <formula>3</formula>
    </cfRule>
    <cfRule type="cellIs" dxfId="44" priority="61" operator="equal">
      <formula>2</formula>
    </cfRule>
    <cfRule type="cellIs" dxfId="43" priority="62" operator="equal">
      <formula>1</formula>
    </cfRule>
  </conditionalFormatting>
  <conditionalFormatting sqref="U4:W8 U10:W15">
    <cfRule type="cellIs" dxfId="42" priority="55" operator="greaterThan">
      <formula>3</formula>
    </cfRule>
    <cfRule type="cellIs" dxfId="41" priority="59" operator="greaterThan">
      <formula>3</formula>
    </cfRule>
  </conditionalFormatting>
  <conditionalFormatting sqref="E4:E8 E12:E15">
    <cfRule type="cellIs" dxfId="40" priority="47" operator="equal">
      <formula>"ND"</formula>
    </cfRule>
    <cfRule type="cellIs" dxfId="39" priority="52" operator="equal">
      <formula>"NC"</formula>
    </cfRule>
    <cfRule type="cellIs" dxfId="38" priority="53" operator="equal">
      <formula>"NB"</formula>
    </cfRule>
    <cfRule type="cellIs" dxfId="37" priority="54" operator="equal">
      <formula>"NA"</formula>
    </cfRule>
    <cfRule type="cellIs" dxfId="36" priority="56" operator="equal">
      <formula>"X"</formula>
    </cfRule>
  </conditionalFormatting>
  <conditionalFormatting sqref="E46:E56">
    <cfRule type="iconSet" priority="64">
      <iconSet iconSet="3Symbols2">
        <cfvo type="percent" val="0"/>
        <cfvo type="percent" val="33"/>
        <cfvo type="percent" val="67"/>
      </iconSet>
    </cfRule>
  </conditionalFormatting>
  <conditionalFormatting sqref="Q4:S8 Q10:S15">
    <cfRule type="cellIs" dxfId="35" priority="51" operator="equal">
      <formula>#N/A</formula>
    </cfRule>
  </conditionalFormatting>
  <conditionalFormatting sqref="U7:W8 U10:W15">
    <cfRule type="cellIs" dxfId="34" priority="48" operator="equal">
      <formula>1</formula>
    </cfRule>
    <cfRule type="cellIs" dxfId="33" priority="49" operator="equal">
      <formula>2</formula>
    </cfRule>
    <cfRule type="cellIs" dxfId="32" priority="50" operator="equal">
      <formula>3</formula>
    </cfRule>
  </conditionalFormatting>
  <conditionalFormatting sqref="E10:E11">
    <cfRule type="cellIs" dxfId="31" priority="37" operator="equal">
      <formula>"ND"</formula>
    </cfRule>
    <cfRule type="cellIs" dxfId="30" priority="38" operator="equal">
      <formula>"NC"</formula>
    </cfRule>
    <cfRule type="cellIs" dxfId="29" priority="39" operator="equal">
      <formula>"NB"</formula>
    </cfRule>
    <cfRule type="cellIs" dxfId="28" priority="40" operator="equal">
      <formula>"NA"</formula>
    </cfRule>
    <cfRule type="cellIs" dxfId="27" priority="41" operator="equal">
      <formula>"X"</formula>
    </cfRule>
  </conditionalFormatting>
  <conditionalFormatting sqref="E9">
    <cfRule type="cellIs" dxfId="26" priority="9" operator="equal">
      <formula>"ND"</formula>
    </cfRule>
    <cfRule type="cellIs" dxfId="25" priority="10" operator="equal">
      <formula>"NC"</formula>
    </cfRule>
    <cfRule type="cellIs" dxfId="24" priority="11" operator="equal">
      <formula>"NB"</formula>
    </cfRule>
    <cfRule type="cellIs" dxfId="23" priority="12" operator="equal">
      <formula>"NA"</formula>
    </cfRule>
    <cfRule type="cellIs" dxfId="22" priority="13" operator="equal">
      <formula>"X"</formula>
    </cfRule>
  </conditionalFormatting>
  <conditionalFormatting sqref="T9:W9">
    <cfRule type="cellIs" dxfId="21" priority="20" operator="equal">
      <formula>3</formula>
    </cfRule>
    <cfRule type="cellIs" dxfId="20" priority="21" operator="equal">
      <formula>2</formula>
    </cfRule>
    <cfRule type="cellIs" dxfId="19" priority="22" operator="equal">
      <formula>1</formula>
    </cfRule>
  </conditionalFormatting>
  <conditionalFormatting sqref="U9:W9">
    <cfRule type="cellIs" dxfId="18" priority="18" operator="greaterThan">
      <formula>3</formula>
    </cfRule>
    <cfRule type="cellIs" dxfId="17" priority="19" operator="greaterThan">
      <formula>3</formula>
    </cfRule>
  </conditionalFormatting>
  <conditionalFormatting sqref="Q9:S9">
    <cfRule type="cellIs" dxfId="16" priority="17" operator="equal">
      <formula>#N/A</formula>
    </cfRule>
  </conditionalFormatting>
  <conditionalFormatting sqref="U9:W9">
    <cfRule type="cellIs" dxfId="15" priority="14" operator="equal">
      <formula>1</formula>
    </cfRule>
    <cfRule type="cellIs" dxfId="14" priority="15" operator="equal">
      <formula>2</formula>
    </cfRule>
    <cfRule type="cellIs" dxfId="13" priority="16" operator="equal">
      <formula>3</formula>
    </cfRule>
  </conditionalFormatting>
  <conditionalFormatting sqref="F4:F15">
    <cfRule type="top10" dxfId="12" priority="8" rank="1"/>
  </conditionalFormatting>
  <conditionalFormatting sqref="G4:G15">
    <cfRule type="top10" dxfId="11" priority="7" rank="1"/>
  </conditionalFormatting>
  <conditionalFormatting sqref="H4:H15">
    <cfRule type="top10" dxfId="10" priority="6" rank="1"/>
  </conditionalFormatting>
  <conditionalFormatting sqref="I4:I15">
    <cfRule type="top10" dxfId="9" priority="5" rank="1"/>
  </conditionalFormatting>
  <conditionalFormatting sqref="J4:J15">
    <cfRule type="top10" dxfId="8" priority="4" rank="1"/>
  </conditionalFormatting>
  <conditionalFormatting sqref="K4:K15">
    <cfRule type="top10" dxfId="7" priority="3" rank="1"/>
  </conditionalFormatting>
  <conditionalFormatting sqref="L4:L15">
    <cfRule type="top10" dxfId="6" priority="2" rank="1"/>
  </conditionalFormatting>
  <conditionalFormatting sqref="Q4:S1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30" sqref="H30"/>
    </sheetView>
  </sheetViews>
  <sheetFormatPr defaultRowHeight="15" x14ac:dyDescent="0.25"/>
  <sheetData>
    <row r="1" spans="1:6" x14ac:dyDescent="0.25">
      <c r="A1" s="8" t="s">
        <v>31</v>
      </c>
      <c r="B1" s="9" t="s">
        <v>32</v>
      </c>
      <c r="C1" s="14" t="s">
        <v>33</v>
      </c>
      <c r="D1" s="95" t="s">
        <v>35</v>
      </c>
      <c r="E1" s="96"/>
      <c r="F1" s="96"/>
    </row>
    <row r="2" spans="1:6" x14ac:dyDescent="0.25">
      <c r="A2" s="10">
        <v>1989</v>
      </c>
      <c r="B2" s="11">
        <v>1997</v>
      </c>
      <c r="C2" s="15" t="s">
        <v>13</v>
      </c>
      <c r="D2" s="95"/>
      <c r="E2" s="96"/>
      <c r="F2" s="96"/>
    </row>
    <row r="3" spans="1:6" x14ac:dyDescent="0.25">
      <c r="A3" s="10">
        <v>1998</v>
      </c>
      <c r="B3" s="11">
        <v>2004</v>
      </c>
      <c r="C3" s="15" t="s">
        <v>14</v>
      </c>
      <c r="D3" s="95"/>
      <c r="E3" s="96"/>
      <c r="F3" s="96"/>
    </row>
    <row r="4" spans="1:6" x14ac:dyDescent="0.25">
      <c r="A4" s="10">
        <v>2005</v>
      </c>
      <c r="B4" s="11">
        <v>2014</v>
      </c>
      <c r="C4" s="15" t="s">
        <v>15</v>
      </c>
      <c r="D4" s="95"/>
      <c r="E4" s="96"/>
      <c r="F4" s="96"/>
    </row>
    <row r="5" spans="1:6" ht="15.75" thickBot="1" x14ac:dyDescent="0.3">
      <c r="A5" s="12">
        <v>2015</v>
      </c>
      <c r="B5" s="13">
        <v>2028</v>
      </c>
      <c r="C5" s="16" t="s">
        <v>34</v>
      </c>
      <c r="D5" s="95"/>
      <c r="E5" s="96"/>
      <c r="F5" s="96"/>
    </row>
  </sheetData>
  <sheetProtection algorithmName="SHA-512" hashValue="DrRSTaEvCOKQUmF4AObrgAlH4skVvD7xZLEymzGMdfvX2eR/BXa2k5qx0CLdFA1IKsHYeAXmEc1d4G6WeCsGPg==" saltValue="8weTHumFOKFUVRrkVPJPhA==" spinCount="100000" sheet="1" objects="1" scenarios="1"/>
  <mergeCells count="1">
    <mergeCell ref="D1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workbookViewId="0">
      <selection activeCell="D19" sqref="A1:D19"/>
    </sheetView>
  </sheetViews>
  <sheetFormatPr defaultRowHeight="15" x14ac:dyDescent="0.25"/>
  <sheetData>
    <row r="1" spans="1:7" x14ac:dyDescent="0.25">
      <c r="A1" s="1" t="s">
        <v>10</v>
      </c>
      <c r="B1" s="2" t="s">
        <v>36</v>
      </c>
      <c r="C1" s="2" t="s">
        <v>11</v>
      </c>
      <c r="D1" s="3" t="s">
        <v>12</v>
      </c>
      <c r="E1" s="18"/>
      <c r="F1" s="19"/>
      <c r="G1" s="19"/>
    </row>
    <row r="2" spans="1:7" x14ac:dyDescent="0.25">
      <c r="A2" s="4" t="s">
        <v>50</v>
      </c>
      <c r="B2" s="5" t="s">
        <v>67</v>
      </c>
      <c r="C2" s="6"/>
      <c r="D2" s="7">
        <v>1989</v>
      </c>
      <c r="E2" s="17"/>
      <c r="F2" s="19"/>
      <c r="G2" s="19"/>
    </row>
    <row r="3" spans="1:7" x14ac:dyDescent="0.25">
      <c r="A3" s="4" t="s">
        <v>42</v>
      </c>
      <c r="B3" s="5" t="s">
        <v>43</v>
      </c>
      <c r="C3" s="6">
        <v>60500</v>
      </c>
      <c r="D3" s="7">
        <v>1990</v>
      </c>
      <c r="E3" s="17"/>
      <c r="F3" s="19"/>
      <c r="G3" s="19"/>
    </row>
    <row r="4" spans="1:7" x14ac:dyDescent="0.25">
      <c r="A4" s="4" t="s">
        <v>51</v>
      </c>
      <c r="B4" s="5" t="s">
        <v>52</v>
      </c>
      <c r="C4" s="6"/>
      <c r="D4" s="7">
        <v>1990</v>
      </c>
      <c r="E4" s="17"/>
      <c r="F4" s="19"/>
      <c r="G4" s="19"/>
    </row>
    <row r="5" spans="1:7" x14ac:dyDescent="0.25">
      <c r="A5" s="4" t="s">
        <v>65</v>
      </c>
      <c r="B5" s="5" t="s">
        <v>74</v>
      </c>
      <c r="C5" s="6"/>
      <c r="D5" s="7">
        <v>1990</v>
      </c>
      <c r="E5" s="19"/>
      <c r="F5" s="19"/>
      <c r="G5" s="19"/>
    </row>
    <row r="6" spans="1:7" x14ac:dyDescent="0.25">
      <c r="A6" s="4" t="s">
        <v>62</v>
      </c>
      <c r="B6" s="5" t="s">
        <v>71</v>
      </c>
      <c r="C6" s="6"/>
      <c r="D6" s="7">
        <v>2000</v>
      </c>
      <c r="E6" s="19"/>
      <c r="F6" s="19"/>
      <c r="G6" s="19"/>
    </row>
    <row r="7" spans="1:7" x14ac:dyDescent="0.25">
      <c r="A7" s="4" t="s">
        <v>40</v>
      </c>
      <c r="B7" s="5" t="s">
        <v>41</v>
      </c>
      <c r="C7" s="5">
        <v>192633</v>
      </c>
      <c r="D7" s="7">
        <v>2001</v>
      </c>
      <c r="E7" s="17"/>
      <c r="F7" s="19"/>
      <c r="G7" s="19"/>
    </row>
    <row r="8" spans="1:7" x14ac:dyDescent="0.25">
      <c r="A8" s="4" t="s">
        <v>61</v>
      </c>
      <c r="B8" s="5" t="s">
        <v>70</v>
      </c>
      <c r="C8" s="6"/>
      <c r="D8" s="7">
        <v>2002</v>
      </c>
      <c r="E8" s="19"/>
      <c r="F8" s="19"/>
      <c r="G8" s="19"/>
    </row>
    <row r="9" spans="1:7" x14ac:dyDescent="0.25">
      <c r="A9" s="4" t="s">
        <v>38</v>
      </c>
      <c r="B9" s="5" t="s">
        <v>39</v>
      </c>
      <c r="C9" s="6">
        <v>12900</v>
      </c>
      <c r="D9" s="7">
        <v>2004</v>
      </c>
      <c r="E9" s="17"/>
      <c r="F9" s="19"/>
      <c r="G9" s="19"/>
    </row>
    <row r="10" spans="1:7" x14ac:dyDescent="0.25">
      <c r="A10" s="4" t="s">
        <v>48</v>
      </c>
      <c r="B10" s="5" t="s">
        <v>49</v>
      </c>
      <c r="C10" s="6">
        <v>73000</v>
      </c>
      <c r="D10" s="7">
        <v>2004</v>
      </c>
      <c r="E10" s="17"/>
      <c r="F10" s="19"/>
      <c r="G10" s="19"/>
    </row>
    <row r="11" spans="1:7" x14ac:dyDescent="0.25">
      <c r="A11" s="4" t="s">
        <v>57</v>
      </c>
      <c r="B11" s="5" t="s">
        <v>58</v>
      </c>
      <c r="C11" s="6">
        <v>26500</v>
      </c>
      <c r="D11" s="7">
        <v>2004</v>
      </c>
      <c r="E11" s="19"/>
      <c r="F11" s="19"/>
      <c r="G11" s="19"/>
    </row>
    <row r="12" spans="1:7" x14ac:dyDescent="0.25">
      <c r="A12" s="4" t="s">
        <v>63</v>
      </c>
      <c r="B12" s="5" t="s">
        <v>72</v>
      </c>
      <c r="C12" s="6"/>
      <c r="D12" s="7">
        <v>2005</v>
      </c>
      <c r="E12" s="19"/>
      <c r="F12" s="19"/>
      <c r="G12" s="19"/>
    </row>
    <row r="13" spans="1:7" x14ac:dyDescent="0.25">
      <c r="A13" s="4" t="s">
        <v>46</v>
      </c>
      <c r="B13" s="5" t="s">
        <v>47</v>
      </c>
      <c r="C13" s="6">
        <v>58650</v>
      </c>
      <c r="D13" s="7">
        <v>2007</v>
      </c>
      <c r="E13" s="17"/>
      <c r="F13" s="19"/>
      <c r="G13" s="19"/>
    </row>
    <row r="14" spans="1:7" x14ac:dyDescent="0.25">
      <c r="A14" s="4" t="s">
        <v>59</v>
      </c>
      <c r="B14" s="5" t="s">
        <v>68</v>
      </c>
      <c r="C14" s="6"/>
      <c r="D14" s="7">
        <v>2007</v>
      </c>
      <c r="E14" s="19"/>
      <c r="F14" s="19"/>
      <c r="G14" s="19"/>
    </row>
    <row r="15" spans="1:7" x14ac:dyDescent="0.25">
      <c r="A15" s="4" t="s">
        <v>64</v>
      </c>
      <c r="B15" s="5" t="s">
        <v>73</v>
      </c>
      <c r="C15" s="6"/>
      <c r="D15" s="7">
        <v>2007</v>
      </c>
      <c r="E15" s="19"/>
      <c r="F15" s="19"/>
      <c r="G15" s="19"/>
    </row>
    <row r="16" spans="1:7" x14ac:dyDescent="0.25">
      <c r="A16" s="4" t="s">
        <v>60</v>
      </c>
      <c r="B16" s="5" t="s">
        <v>69</v>
      </c>
      <c r="C16" s="6"/>
      <c r="D16" s="7">
        <v>2008</v>
      </c>
      <c r="E16" s="19"/>
      <c r="F16" s="19"/>
      <c r="G16" s="19"/>
    </row>
    <row r="17" spans="1:7" x14ac:dyDescent="0.25">
      <c r="A17" s="4" t="s">
        <v>66</v>
      </c>
      <c r="B17" s="5" t="s">
        <v>75</v>
      </c>
      <c r="C17" s="6"/>
      <c r="D17" s="7">
        <v>2008</v>
      </c>
      <c r="E17" s="19"/>
      <c r="F17" s="19"/>
      <c r="G17" s="19"/>
    </row>
    <row r="18" spans="1:7" x14ac:dyDescent="0.25">
      <c r="A18" s="4" t="s">
        <v>44</v>
      </c>
      <c r="B18" s="5" t="s">
        <v>45</v>
      </c>
      <c r="C18" s="6">
        <v>363</v>
      </c>
      <c r="D18" s="7">
        <v>2015</v>
      </c>
      <c r="E18" s="17"/>
      <c r="F18" s="19"/>
      <c r="G18" s="19"/>
    </row>
    <row r="19" spans="1:7" x14ac:dyDescent="0.25">
      <c r="A19" s="4" t="s">
        <v>53</v>
      </c>
      <c r="B19" s="5"/>
      <c r="C19" s="6">
        <v>3000</v>
      </c>
      <c r="D19" s="7">
        <v>2015</v>
      </c>
      <c r="E19" s="17"/>
      <c r="F19" s="19"/>
      <c r="G19" s="19"/>
    </row>
    <row r="20" spans="1:7" x14ac:dyDescent="0.25">
      <c r="A20" s="4"/>
      <c r="B20" s="5"/>
      <c r="C20" s="6"/>
      <c r="D20" s="7"/>
      <c r="E20" s="19"/>
      <c r="F20" s="19"/>
      <c r="G20" s="19"/>
    </row>
    <row r="21" spans="1:7" x14ac:dyDescent="0.25">
      <c r="A21" s="19"/>
      <c r="B21" s="19"/>
      <c r="C21" s="19"/>
      <c r="D21" s="19"/>
      <c r="E21" s="19"/>
      <c r="F21" s="19"/>
      <c r="G21" s="19"/>
    </row>
    <row r="22" spans="1:7" x14ac:dyDescent="0.25">
      <c r="A22" s="19"/>
      <c r="B22" s="19"/>
      <c r="C22" s="19"/>
      <c r="D22" s="19"/>
      <c r="E22" s="19"/>
      <c r="F22" s="19"/>
      <c r="G22" s="19"/>
    </row>
    <row r="23" spans="1:7" x14ac:dyDescent="0.25">
      <c r="A23" s="19"/>
      <c r="B23" s="19"/>
      <c r="C23" s="19"/>
      <c r="D23" s="19"/>
      <c r="E23" s="19"/>
      <c r="F23" s="19"/>
      <c r="G23" s="19"/>
    </row>
    <row r="24" spans="1:7" x14ac:dyDescent="0.25">
      <c r="A24" s="19"/>
      <c r="B24" s="19"/>
      <c r="C24" s="19"/>
      <c r="D24" s="19"/>
      <c r="E24" s="19"/>
      <c r="F24" s="19"/>
      <c r="G24" s="19"/>
    </row>
    <row r="25" spans="1:7" x14ac:dyDescent="0.25">
      <c r="A25" s="19"/>
      <c r="B25" s="19"/>
      <c r="C25" s="19"/>
      <c r="D25" s="19"/>
      <c r="E25" s="19"/>
      <c r="F25" s="19"/>
      <c r="G25" s="19"/>
    </row>
    <row r="26" spans="1:7" x14ac:dyDescent="0.25">
      <c r="A26" s="19"/>
      <c r="B26" s="19"/>
      <c r="C26" s="19"/>
      <c r="D26" s="19"/>
      <c r="E26" s="19"/>
      <c r="F26" s="19"/>
      <c r="G26" s="19"/>
    </row>
  </sheetData>
  <autoFilter ref="A1:D20">
    <sortState ref="A2:D20">
      <sortCondition ref="D1:D20"/>
    </sortState>
  </autoFilter>
  <conditionalFormatting sqref="E2:E10">
    <cfRule type="cellIs" dxfId="4" priority="1" operator="equal">
      <formula>"ND"</formula>
    </cfRule>
    <cfRule type="cellIs" dxfId="3" priority="2" operator="equal">
      <formula>"NC"</formula>
    </cfRule>
    <cfRule type="cellIs" dxfId="2" priority="3" operator="equal">
      <formula>"NB"</formula>
    </cfRule>
    <cfRule type="cellIs" dxfId="1" priority="4" operator="equal">
      <formula>"NA"</formula>
    </cfRule>
    <cfRule type="cellIs" dxfId="0" priority="5" operator="equal">
      <formula>"X"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Concours Score Tally Sheet</vt:lpstr>
      <vt:lpstr>Sheet2</vt:lpstr>
      <vt:lpstr>Sheet3</vt:lpstr>
      <vt:lpstr>GTOTAL</vt:lpstr>
      <vt:lpstr>NATOTAL</vt:lpstr>
      <vt:lpstr>NBTOTAL</vt:lpstr>
      <vt:lpstr>NCTOTAL</vt:lpstr>
    </vt:vector>
  </TitlesOfParts>
  <Company>CQR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Coles</dc:creator>
  <cp:lastModifiedBy>Guy Coles</cp:lastModifiedBy>
  <dcterms:created xsi:type="dcterms:W3CDTF">2014-09-17T00:12:27Z</dcterms:created>
  <dcterms:modified xsi:type="dcterms:W3CDTF">2015-10-01T08:38:15Z</dcterms:modified>
</cp:coreProperties>
</file>